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АнализКл!$B$7:$K$19</definedName>
    <definedName name="_xlnm.Print_Area" localSheetId="3">АнализОО!$A$7:$K$26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>#REF!</definedName>
    <definedName name="Тип_класса" comment="Список типов классов (сокращенно)" localSheetId="3">#REF!</definedName>
    <definedName name="Тип_класса">#REF!</definedName>
  </definedNames>
  <calcPr calcId="124519"/>
</workbook>
</file>

<file path=xl/calcChain.xml><?xml version="1.0" encoding="utf-8"?>
<calcChain xmlns="http://schemas.openxmlformats.org/spreadsheetml/2006/main">
  <c r="G11" i="27"/>
  <c r="C12"/>
  <c r="C13"/>
  <c r="J13" s="1"/>
  <c r="C14"/>
  <c r="J14" s="1"/>
  <c r="B15"/>
  <c r="C15"/>
  <c r="J15" s="1"/>
  <c r="D15"/>
  <c r="B16"/>
  <c r="C16"/>
  <c r="J16" s="1"/>
  <c r="D16"/>
  <c r="B17"/>
  <c r="C17"/>
  <c r="J17" s="1"/>
  <c r="D17"/>
  <c r="B18"/>
  <c r="C18"/>
  <c r="J18" s="1"/>
  <c r="D18"/>
  <c r="B19"/>
  <c r="C19"/>
  <c r="J19" s="1"/>
  <c r="D19"/>
  <c r="B11"/>
  <c r="C11"/>
  <c r="J11" s="1"/>
  <c r="B10"/>
  <c r="C10"/>
  <c r="D11"/>
  <c r="J19" i="25"/>
  <c r="J18"/>
  <c r="I18" s="1"/>
  <c r="J17"/>
  <c r="J16"/>
  <c r="I16" s="1"/>
  <c r="J15"/>
  <c r="J14"/>
  <c r="I14" s="1"/>
  <c r="J13"/>
  <c r="J12"/>
  <c r="I12" s="1"/>
  <c r="J11"/>
  <c r="I11" s="1"/>
  <c r="I19"/>
  <c r="I17"/>
  <c r="I15"/>
  <c r="I13"/>
  <c r="B22"/>
  <c r="B23"/>
  <c r="B24"/>
  <c r="L4" i="27"/>
  <c r="L6"/>
  <c r="M4"/>
  <c r="M6"/>
  <c r="N4"/>
  <c r="N6"/>
  <c r="O4"/>
  <c r="O6"/>
  <c r="P4"/>
  <c r="Q4"/>
  <c r="Q6"/>
  <c r="L5"/>
  <c r="M5"/>
  <c r="N5"/>
  <c r="O5"/>
  <c r="P5"/>
  <c r="Q5"/>
  <c r="P6"/>
  <c r="E17"/>
  <c r="F17"/>
  <c r="G17"/>
  <c r="H17"/>
  <c r="E18"/>
  <c r="F18"/>
  <c r="G18"/>
  <c r="H18"/>
  <c r="E19"/>
  <c r="F19"/>
  <c r="G19"/>
  <c r="H19"/>
  <c r="E10"/>
  <c r="F10"/>
  <c r="D10"/>
  <c r="F11"/>
  <c r="H11"/>
  <c r="H12"/>
  <c r="H13"/>
  <c r="H14"/>
  <c r="F15"/>
  <c r="G15"/>
  <c r="H15"/>
  <c r="F16"/>
  <c r="G16"/>
  <c r="H16"/>
  <c r="E15"/>
  <c r="E16"/>
  <c r="E11"/>
  <c r="D7"/>
  <c r="E5"/>
  <c r="F5"/>
  <c r="G5"/>
  <c r="H5"/>
  <c r="I5"/>
  <c r="J5"/>
  <c r="K5"/>
  <c r="D5"/>
  <c r="E4"/>
  <c r="E6"/>
  <c r="D4"/>
  <c r="D6"/>
  <c r="F4"/>
  <c r="F6"/>
  <c r="G4"/>
  <c r="G6"/>
  <c r="H4"/>
  <c r="H6"/>
  <c r="J12"/>
  <c r="I12" s="1"/>
  <c r="I4"/>
  <c r="I6"/>
  <c r="J4"/>
  <c r="J6"/>
  <c r="K4"/>
  <c r="K6"/>
  <c r="G9"/>
  <c r="B22"/>
  <c r="B23"/>
  <c r="B24"/>
  <c r="B25"/>
  <c r="G9" i="25"/>
  <c r="B25"/>
  <c r="AD54" i="9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/>
  <c r="P8"/>
  <c r="O8"/>
  <c r="N8"/>
  <c r="M8"/>
  <c r="M2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/>
  <c r="R6"/>
  <c r="Q6"/>
  <c r="P6"/>
  <c r="O6"/>
  <c r="O2"/>
  <c r="N6"/>
  <c r="M6"/>
  <c r="L6"/>
  <c r="K6"/>
  <c r="K2"/>
  <c r="J6"/>
  <c r="I6"/>
  <c r="H6"/>
  <c r="G6"/>
  <c r="G2"/>
  <c r="F6"/>
  <c r="E6"/>
  <c r="E2"/>
  <c r="D6"/>
  <c r="AD5"/>
  <c r="AC5"/>
  <c r="AB5"/>
  <c r="AA5"/>
  <c r="Z5"/>
  <c r="Y5"/>
  <c r="X5"/>
  <c r="W5"/>
  <c r="V5"/>
  <c r="U5"/>
  <c r="T5"/>
  <c r="S5"/>
  <c r="R5"/>
  <c r="R2"/>
  <c r="Q5"/>
  <c r="P5"/>
  <c r="O5"/>
  <c r="N5"/>
  <c r="N2"/>
  <c r="M5"/>
  <c r="L5"/>
  <c r="K5"/>
  <c r="J5"/>
  <c r="J2"/>
  <c r="I5"/>
  <c r="H5"/>
  <c r="G5"/>
  <c r="F5"/>
  <c r="F2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F1"/>
  <c r="A1"/>
  <c r="I2"/>
  <c r="H2"/>
  <c r="T2"/>
  <c r="L2"/>
  <c r="P2"/>
  <c r="K11" i="25"/>
  <c r="K12"/>
  <c r="K13"/>
  <c r="K14"/>
  <c r="K16"/>
  <c r="K17"/>
  <c r="K18"/>
  <c r="K15"/>
  <c r="K19"/>
  <c r="K12" i="27"/>
  <c r="I11" l="1"/>
  <c r="K11"/>
  <c r="I18"/>
  <c r="K18"/>
  <c r="I16"/>
  <c r="K16"/>
  <c r="K13"/>
  <c r="I13"/>
  <c r="I19"/>
  <c r="K19"/>
  <c r="I17"/>
  <c r="K17"/>
  <c r="K15"/>
  <c r="I15"/>
  <c r="I14"/>
  <c r="K14"/>
</calcChain>
</file>

<file path=xl/sharedStrings.xml><?xml version="1.0" encoding="utf-8"?>
<sst xmlns="http://schemas.openxmlformats.org/spreadsheetml/2006/main" count="179" uniqueCount="112">
  <si>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</si>
  <si>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</si>
  <si>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</si>
  <si>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</si>
  <si>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</si>
  <si>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</si>
  <si>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</si>
  <si>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</si>
  <si>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</si>
  <si>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</si>
  <si>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</si>
  <si>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</si>
  <si>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</si>
  <si>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</si>
  <si>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</si>
  <si>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</si>
  <si>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</si>
  <si>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</si>
  <si>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</si>
  <si>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</si>
  <si>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</si>
  <si>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</si>
  <si>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</si>
  <si>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</si>
  <si>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</si>
  <si>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</si>
  <si>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</si>
  <si>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</si>
  <si>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</si>
  <si>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</si>
  <si>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</si>
  <si>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</si>
  <si>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</si>
  <si>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</si>
  <si>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</si>
  <si>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</si>
  <si>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</si>
  <si>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</si>
  <si>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</si>
  <si>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</si>
  <si>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</si>
  <si>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</si>
  <si>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</si>
  <si>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</si>
  <si>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</si>
  <si>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</si>
  <si>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</si>
  <si>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</si>
  <si>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</si>
  <si>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</si>
  <si>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</si>
  <si>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indexed="8"/>
        <rFont val="Calibri"/>
        <family val="2"/>
        <charset val="204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indexed="8"/>
        <rFont val="Calibri"/>
        <family val="2"/>
        <charset val="204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</si>
  <si>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</si>
  <si>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</si>
  <si>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</si>
  <si>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</si>
  <si>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</si>
  <si>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</si>
  <si>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</si>
  <si>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</si>
  <si>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</si>
  <si>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</si>
  <si>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</si>
  <si>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</si>
  <si>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</si>
  <si>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</si>
  <si>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</si>
  <si>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</si>
  <si>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</si>
  <si>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</si>
  <si>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</si>
  <si>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</si>
  <si>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</si>
  <si>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</si>
  <si>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</si>
  <si>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</si>
  <si>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</si>
  <si>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</si>
  <si>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</si>
  <si>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</si>
  <si>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</si>
  <si>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КДР по русскому языку (9 кл.) 10.04.2019</t>
  </si>
  <si>
    <t>СК1
1 б</t>
  </si>
  <si>
    <t>СК1
2 б</t>
  </si>
  <si>
    <t>СК2
1 б</t>
  </si>
  <si>
    <t>СК2
2 б</t>
  </si>
  <si>
    <t>СК2
3 б</t>
  </si>
  <si>
    <t>СК3
1 б</t>
  </si>
  <si>
    <t>СК3
2 б</t>
  </si>
  <si>
    <t>СК4
1 б</t>
  </si>
  <si>
    <t>СК4
2 б</t>
  </si>
  <si>
    <t>ГК1</t>
  </si>
  <si>
    <t>ГК2</t>
  </si>
  <si>
    <t>ГК3</t>
  </si>
  <si>
    <t>ГК4</t>
  </si>
  <si>
    <t>ФК1</t>
  </si>
  <si>
    <t>СК1</t>
  </si>
  <si>
    <t>СК2</t>
  </si>
  <si>
    <t>СК3</t>
  </si>
  <si>
    <t>СК4</t>
  </si>
  <si>
    <t>Проверяемые элементы содержания</t>
  </si>
  <si>
    <t>Коды проверяемых элементов содержания по кодификатору</t>
  </si>
  <si>
    <t>Коды требований</t>
  </si>
  <si>
    <t>Критерии</t>
  </si>
  <si>
    <t>Обозначение задания</t>
  </si>
  <si>
    <t>15.1; 15.2; 15.3</t>
  </si>
  <si>
    <t>Речь. Письмо. Создание текста в соответствии с заданной темой и функционально-смысловым типом речи.Текст как речевое  произведение. Смысловая и композиционная целостность текста.Создание текстов различных стилей и функционально-смысловых типов речи.Информационная обработка текстов различных стилей и жанров.</t>
  </si>
  <si>
    <t>8.1; 8.2; 8.6; 11; 9.3; 9.4; 9.2</t>
  </si>
  <si>
    <t>Базовый</t>
  </si>
  <si>
    <t>Высокий</t>
  </si>
  <si>
    <t>2.1–2.4; 3.2–3.5; 3.7–3.10</t>
  </si>
  <si>
    <t>Практическая грамотностьи фактическая точность речи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</si>
</sst>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2" fillId="0" borderId="0" applyFont="0" applyFill="0" applyBorder="0" applyAlignment="0" applyProtection="0"/>
  </cellStyleXfs>
  <cellXfs count="136">
    <xf numFmtId="0" fontId="0" fillId="0" borderId="0" xfId="0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14" fillId="3" borderId="4" xfId="0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14" fillId="3" borderId="7" xfId="0" applyFont="1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14" fillId="3" borderId="10" xfId="0" applyFont="1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5" borderId="20" xfId="0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>
      <alignment horizontal="right" vertical="center" wrapText="1"/>
    </xf>
    <xf numFmtId="0" fontId="6" fillId="0" borderId="9" xfId="2" applyFont="1" applyBorder="1" applyAlignment="1">
      <alignment horizontal="left" vertical="center" wrapText="1"/>
    </xf>
    <xf numFmtId="0" fontId="9" fillId="0" borderId="0" xfId="2"/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4" borderId="7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0" fillId="2" borderId="22" xfId="0" applyNumberFormat="1" applyFill="1" applyBorder="1" applyAlignment="1" applyProtection="1">
      <alignment horizontal="center" vertical="center"/>
      <protection locked="0"/>
    </xf>
    <xf numFmtId="164" fontId="0" fillId="2" borderId="2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13" fillId="6" borderId="9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5" fillId="0" borderId="0" xfId="0" applyFont="1"/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  <protection hidden="1"/>
    </xf>
    <xf numFmtId="0" fontId="18" fillId="7" borderId="9" xfId="0" applyFont="1" applyFill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19" fillId="0" borderId="24" xfId="0" applyFont="1" applyBorder="1" applyAlignment="1" applyProtection="1">
      <alignment horizontal="center" vertical="center" wrapText="1"/>
      <protection hidden="1"/>
    </xf>
    <xf numFmtId="164" fontId="16" fillId="0" borderId="9" xfId="0" applyNumberFormat="1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49" fontId="20" fillId="0" borderId="9" xfId="0" applyNumberFormat="1" applyFont="1" applyBorder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6" fillId="0" borderId="9" xfId="3" applyFont="1" applyBorder="1" applyAlignment="1" applyProtection="1">
      <alignment horizontal="center" vertical="center" wrapText="1"/>
      <protection hidden="1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15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13" fillId="6" borderId="9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22" fillId="0" borderId="0" xfId="0" applyFont="1" applyProtection="1">
      <protection locked="0"/>
    </xf>
    <xf numFmtId="0" fontId="22" fillId="0" borderId="0" xfId="0" applyFont="1" applyAlignment="1">
      <alignment vertical="center"/>
    </xf>
    <xf numFmtId="0" fontId="20" fillId="0" borderId="9" xfId="0" applyNumberFormat="1" applyFont="1" applyBorder="1" applyAlignment="1">
      <alignment horizontal="center" vertical="center" wrapText="1"/>
    </xf>
    <xf numFmtId="9" fontId="16" fillId="0" borderId="9" xfId="3" applyFont="1" applyBorder="1" applyAlignment="1" applyProtection="1">
      <alignment horizontal="center" vertical="center" wrapText="1"/>
    </xf>
    <xf numFmtId="0" fontId="20" fillId="0" borderId="9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49" fontId="20" fillId="0" borderId="9" xfId="0" applyNumberFormat="1" applyFont="1" applyBorder="1" applyAlignment="1" applyProtection="1">
      <alignment horizontal="center" vertical="center" wrapText="1"/>
      <protection locked="0" hidden="1"/>
    </xf>
    <xf numFmtId="0" fontId="16" fillId="0" borderId="9" xfId="0" applyFont="1" applyBorder="1" applyAlignment="1" applyProtection="1">
      <alignment horizontal="center" vertical="center" wrapText="1"/>
      <protection locked="0" hidden="1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23" fillId="8" borderId="1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wrapText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0" fillId="9" borderId="27" xfId="0" applyFill="1" applyBorder="1" applyAlignment="1" applyProtection="1">
      <alignment horizontal="center" vertical="center" wrapText="1"/>
    </xf>
    <xf numFmtId="0" fontId="0" fillId="9" borderId="28" xfId="0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0" fillId="0" borderId="24" xfId="0" applyNumberFormat="1" applyFont="1" applyBorder="1" applyAlignment="1" applyProtection="1">
      <alignment horizontal="center" vertical="center" wrapText="1"/>
      <protection locked="0" hidden="1"/>
    </xf>
    <xf numFmtId="0" fontId="20" fillId="0" borderId="36" xfId="0" applyNumberFormat="1" applyFont="1" applyBorder="1" applyAlignment="1" applyProtection="1">
      <alignment horizontal="center" vertical="center" wrapText="1"/>
      <protection locked="0" hidden="1"/>
    </xf>
    <xf numFmtId="0" fontId="20" fillId="0" borderId="37" xfId="0" applyNumberFormat="1" applyFont="1" applyBorder="1" applyAlignment="1" applyProtection="1">
      <alignment horizontal="center" vertical="center" wrapText="1"/>
      <protection locked="0" hidden="1"/>
    </xf>
    <xf numFmtId="49" fontId="20" fillId="0" borderId="24" xfId="0" applyNumberFormat="1" applyFont="1" applyBorder="1" applyAlignment="1" applyProtection="1">
      <alignment horizontal="center" vertical="center" wrapText="1"/>
      <protection locked="0" hidden="1"/>
    </xf>
    <xf numFmtId="49" fontId="20" fillId="0" borderId="36" xfId="0" applyNumberFormat="1" applyFont="1" applyBorder="1" applyAlignment="1" applyProtection="1">
      <alignment horizontal="center" vertical="center" wrapText="1"/>
      <protection locked="0" hidden="1"/>
    </xf>
    <xf numFmtId="49" fontId="20" fillId="0" borderId="37" xfId="0" applyNumberFormat="1" applyFont="1" applyBorder="1" applyAlignment="1" applyProtection="1">
      <alignment horizontal="center" vertical="center" wrapText="1"/>
      <protection locked="0" hidden="1"/>
    </xf>
    <xf numFmtId="49" fontId="16" fillId="0" borderId="24" xfId="0" applyNumberFormat="1" applyFont="1" applyBorder="1" applyAlignment="1" applyProtection="1">
      <alignment horizontal="center" vertical="center" wrapText="1"/>
      <protection locked="0" hidden="1"/>
    </xf>
    <xf numFmtId="49" fontId="16" fillId="0" borderId="36" xfId="0" applyNumberFormat="1" applyFont="1" applyBorder="1" applyAlignment="1" applyProtection="1">
      <alignment horizontal="center" vertical="center" wrapText="1"/>
      <protection locked="0" hidden="1"/>
    </xf>
    <xf numFmtId="49" fontId="16" fillId="0" borderId="37" xfId="0" applyNumberFormat="1" applyFont="1" applyBorder="1" applyAlignment="1" applyProtection="1">
      <alignment horizontal="center" vertical="center" wrapText="1"/>
      <protection locked="0" hidden="1"/>
    </xf>
    <xf numFmtId="0" fontId="16" fillId="0" borderId="24" xfId="0" applyFont="1" applyBorder="1" applyAlignment="1" applyProtection="1">
      <alignment horizontal="center" vertical="center" wrapText="1"/>
      <protection locked="0" hidden="1"/>
    </xf>
    <xf numFmtId="0" fontId="16" fillId="0" borderId="36" xfId="0" applyFont="1" applyBorder="1" applyAlignment="1" applyProtection="1">
      <alignment horizontal="center" vertical="center" wrapText="1"/>
      <protection locked="0" hidden="1"/>
    </xf>
    <xf numFmtId="0" fontId="16" fillId="0" borderId="37" xfId="0" applyFont="1" applyBorder="1" applyAlignment="1" applyProtection="1">
      <alignment horizontal="center" vertical="center" wrapText="1"/>
      <protection locked="0" hidden="1"/>
    </xf>
    <xf numFmtId="0" fontId="11" fillId="0" borderId="22" xfId="0" applyFont="1" applyFill="1" applyBorder="1" applyAlignment="1" applyProtection="1">
      <alignment horizontal="center" vertical="center" wrapText="1"/>
      <protection locked="0" hidden="1"/>
    </xf>
    <xf numFmtId="0" fontId="11" fillId="0" borderId="18" xfId="0" applyFont="1" applyFill="1" applyBorder="1" applyAlignment="1" applyProtection="1">
      <alignment horizontal="center" vertical="center" wrapText="1"/>
      <protection locked="0" hidden="1"/>
    </xf>
    <xf numFmtId="0" fontId="11" fillId="0" borderId="35" xfId="0" applyFont="1" applyFill="1" applyBorder="1" applyAlignment="1" applyProtection="1">
      <alignment horizontal="center" vertical="center" wrapText="1"/>
      <protection locked="0" hidden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20" fillId="0" borderId="36" xfId="0" applyNumberFormat="1" applyFont="1" applyBorder="1" applyAlignment="1">
      <alignment horizontal="center" vertical="center" wrapText="1"/>
    </xf>
    <xf numFmtId="0" fontId="20" fillId="0" borderId="37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 applyProtection="1">
      <alignment horizontal="center" vertical="center" wrapText="1"/>
    </xf>
    <xf numFmtId="0" fontId="20" fillId="0" borderId="36" xfId="0" applyNumberFormat="1" applyFont="1" applyBorder="1" applyAlignment="1" applyProtection="1">
      <alignment horizontal="center" vertical="center" wrapText="1"/>
    </xf>
    <xf numFmtId="0" fontId="20" fillId="0" borderId="37" xfId="0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95" t="e">
        <f>#REF!</f>
        <v>#REF!</v>
      </c>
      <c r="B1" s="96"/>
      <c r="C1" s="97"/>
      <c r="D1" s="39" t="s">
        <v>54</v>
      </c>
      <c r="E1" s="31"/>
      <c r="F1" s="98" t="e">
        <f>#REF!</f>
        <v>#REF!</v>
      </c>
      <c r="G1" s="99"/>
      <c r="H1" s="100" t="s">
        <v>51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1" t="s">
        <v>52</v>
      </c>
      <c r="B3" s="102" t="s">
        <v>49</v>
      </c>
      <c r="C3" s="104" t="s">
        <v>48</v>
      </c>
      <c r="D3" s="108" t="s">
        <v>55</v>
      </c>
      <c r="E3" s="110" t="s">
        <v>50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01" t="s">
        <v>57</v>
      </c>
      <c r="W3" s="111"/>
      <c r="X3" s="111"/>
      <c r="Y3" s="111"/>
      <c r="Z3" s="101" t="s">
        <v>59</v>
      </c>
      <c r="AA3" s="111"/>
      <c r="AB3" s="111"/>
      <c r="AC3" s="111"/>
      <c r="AD3" s="106" t="s">
        <v>58</v>
      </c>
    </row>
    <row r="4" spans="1:30" ht="16.5" thickBot="1">
      <c r="A4" s="101"/>
      <c r="B4" s="103"/>
      <c r="C4" s="105"/>
      <c r="D4" s="109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7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Форма_3!#REF!</formula>
    </cfRule>
  </conditionalFormatting>
  <conditionalFormatting sqref="B5:B48">
    <cfRule type="cellIs" dxfId="14" priority="10" stopIfTrue="1" operator="lessThan">
      <formula>Форма_3!#REF!</formula>
    </cfRule>
  </conditionalFormatting>
  <conditionalFormatting sqref="E5:F48">
    <cfRule type="expression" dxfId="13" priority="90">
      <formula>IF(SUM(Форма_3!#REF!)&gt;Форма_3!#REF!,1)</formula>
    </cfRule>
  </conditionalFormatting>
  <conditionalFormatting sqref="G49:H54 N49:Q54 V49:Y54">
    <cfRule type="cellIs" dxfId="12" priority="125" operator="greaterThan">
      <formula>Форма_3!#REF!</formula>
    </cfRule>
  </conditionalFormatting>
  <conditionalFormatting sqref="B49:B54">
    <cfRule type="cellIs" dxfId="11" priority="131" stopIfTrue="1" operator="lessThan">
      <formula>Форма_3!#REF!</formula>
    </cfRule>
  </conditionalFormatting>
  <conditionalFormatting sqref="E49:F54">
    <cfRule type="expression" dxfId="10" priority="133">
      <formula>IF(SUM(Форма_3!#REF!)&gt;Форма_3!#REF!,1)</formula>
    </cfRule>
  </conditionalFormatting>
  <conditionalFormatting sqref="I49:M54">
    <cfRule type="expression" dxfId="9" priority="135">
      <formula>IF(SUM(Форма_3!#REF!)&gt;Форма_3!#REF!,1)</formula>
    </cfRule>
  </conditionalFormatting>
  <conditionalFormatting sqref="R49:U54">
    <cfRule type="expression" dxfId="8" priority="137">
      <formula>IF(SUM(Форма_3!#REF!)&gt;Форма_3!#REF!,1)</formula>
    </cfRule>
  </conditionalFormatting>
  <conditionalFormatting sqref="C49:D54">
    <cfRule type="expression" dxfId="7" priority="139" stopIfTrue="1">
      <formula>IF(AND(SUM(Форма_3!#REF!)&lt;&gt;Форма_3!#REF!,NOT(ISBLANK(Форма_3!#REF!))),1)</formula>
    </cfRule>
  </conditionalFormatting>
  <conditionalFormatting sqref="V49:Y54">
    <cfRule type="expression" dxfId="6" priority="141">
      <formula>SUM(Форма_3!#REF!)&gt;Форма_3!#REF!</formula>
    </cfRule>
  </conditionalFormatting>
  <conditionalFormatting sqref="I5:M48">
    <cfRule type="expression" dxfId="5" priority="272">
      <formula>IF(SUM(Форма_3!#REF!)&gt;Форма_3!#REF!,1)</formula>
    </cfRule>
  </conditionalFormatting>
  <conditionalFormatting sqref="R5:U48">
    <cfRule type="expression" dxfId="4" priority="1782">
      <formula>IF(SUM(Форма_3!#REF!)&gt;Форма_3!#REF!,1)</formula>
    </cfRule>
  </conditionalFormatting>
  <conditionalFormatting sqref="C5:D48">
    <cfRule type="expression" dxfId="3" priority="1784" stopIfTrue="1">
      <formula>IF(AND(SUM(Форма_3!#REF!)&lt;&gt;Форма_3!#REF!,NOT(ISBLANK(Форма_3!#REF!))),1)</formula>
    </cfRule>
  </conditionalFormatting>
  <conditionalFormatting sqref="V5:Y48">
    <cfRule type="expression" dxfId="2" priority="1785">
      <formula>SUM(Форма_3!#REF!)&gt;Форма_3!#REF!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D10" sqref="D10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6"/>
  <sheetViews>
    <sheetView tabSelected="1" zoomScale="80" zoomScaleNormal="80" workbookViewId="0">
      <selection activeCell="D2" sqref="D2"/>
    </sheetView>
  </sheetViews>
  <sheetFormatPr defaultRowHeight="15"/>
  <cols>
    <col min="2" max="3" width="11" customWidth="1"/>
    <col min="4" max="4" width="40.7109375" customWidth="1"/>
    <col min="5" max="5" width="26.28515625" customWidth="1"/>
    <col min="6" max="6" width="21" customWidth="1"/>
    <col min="7" max="7" width="11.85546875" customWidth="1"/>
    <col min="8" max="8" width="6.42578125" bestFit="1" customWidth="1"/>
    <col min="9" max="9" width="10.5703125" bestFit="1" customWidth="1"/>
    <col min="10" max="10" width="13" customWidth="1"/>
    <col min="11" max="11" width="54.85546875" customWidth="1"/>
  </cols>
  <sheetData>
    <row r="1" spans="2:12">
      <c r="K1" s="89"/>
    </row>
    <row r="2" spans="2:12" s="55" customFormat="1">
      <c r="B2" s="59" t="s">
        <v>69</v>
      </c>
      <c r="C2" s="59"/>
      <c r="D2" s="60">
        <v>0.7</v>
      </c>
      <c r="E2" s="60">
        <v>0.7</v>
      </c>
      <c r="F2" s="60">
        <v>0.65</v>
      </c>
      <c r="G2" s="60">
        <v>0.65</v>
      </c>
      <c r="H2" s="60">
        <v>0.3</v>
      </c>
      <c r="I2" s="60">
        <v>0.2</v>
      </c>
      <c r="J2" s="60">
        <v>0.7</v>
      </c>
      <c r="K2" s="60">
        <v>0.8</v>
      </c>
      <c r="L2" s="60">
        <v>1</v>
      </c>
    </row>
    <row r="3" spans="2:12">
      <c r="D3" s="65">
        <v>1</v>
      </c>
      <c r="E3" s="66">
        <v>2</v>
      </c>
      <c r="F3" s="65">
        <v>3</v>
      </c>
      <c r="G3" s="66">
        <v>4</v>
      </c>
      <c r="H3" s="65">
        <v>5</v>
      </c>
      <c r="I3" s="66">
        <v>6</v>
      </c>
      <c r="J3" s="65">
        <v>7</v>
      </c>
      <c r="K3" s="65">
        <v>8</v>
      </c>
      <c r="L3" s="65">
        <v>9</v>
      </c>
    </row>
    <row r="4" spans="2:12">
      <c r="D4" s="70"/>
      <c r="E4" s="61"/>
      <c r="F4" s="61"/>
      <c r="G4" s="61"/>
      <c r="H4" s="61"/>
      <c r="I4" s="61"/>
      <c r="J4" s="61"/>
      <c r="K4" s="90"/>
    </row>
    <row r="5" spans="2:12">
      <c r="D5" s="70"/>
      <c r="E5" s="61"/>
      <c r="F5" s="61"/>
      <c r="G5" s="61"/>
      <c r="H5" s="61"/>
      <c r="I5" s="61"/>
      <c r="J5" s="61"/>
      <c r="K5" s="61"/>
    </row>
    <row r="6" spans="2:12">
      <c r="D6" s="70"/>
      <c r="E6" s="61"/>
      <c r="F6" s="61"/>
      <c r="G6" s="61"/>
      <c r="H6" s="61"/>
      <c r="I6" s="61"/>
      <c r="J6" s="61"/>
      <c r="K6" s="61"/>
    </row>
    <row r="7" spans="2:12">
      <c r="D7" s="84" t="s">
        <v>81</v>
      </c>
      <c r="E7" s="85"/>
      <c r="F7" s="85"/>
      <c r="G7" s="85"/>
      <c r="H7" s="85"/>
      <c r="I7" s="61"/>
      <c r="J7" s="61"/>
      <c r="K7" s="61"/>
    </row>
    <row r="8" spans="2:12">
      <c r="B8" s="55"/>
      <c r="C8" s="55"/>
      <c r="D8" s="84" t="s">
        <v>70</v>
      </c>
      <c r="E8" s="84" t="s">
        <v>71</v>
      </c>
      <c r="F8" s="84"/>
      <c r="G8" s="84"/>
      <c r="H8" s="84"/>
      <c r="I8" s="55"/>
      <c r="J8" s="55"/>
      <c r="K8" s="55"/>
    </row>
    <row r="9" spans="2:12" ht="21">
      <c r="G9" s="62" t="str">
        <f>IF(COUNTIF(D2:K2,"")=0,"","Введите уровень успешности каждого задания")</f>
        <v/>
      </c>
    </row>
    <row r="10" spans="2:12" ht="54">
      <c r="B10" s="68" t="s">
        <v>104</v>
      </c>
      <c r="C10" s="68" t="s">
        <v>103</v>
      </c>
      <c r="D10" s="93" t="s">
        <v>100</v>
      </c>
      <c r="E10" s="93" t="s">
        <v>101</v>
      </c>
      <c r="F10" s="93" t="s">
        <v>102</v>
      </c>
      <c r="G10" s="93" t="s">
        <v>61</v>
      </c>
      <c r="H10" s="64" t="s">
        <v>62</v>
      </c>
      <c r="I10" s="64" t="s">
        <v>60</v>
      </c>
      <c r="J10" s="64" t="s">
        <v>63</v>
      </c>
      <c r="K10" s="64" t="s">
        <v>74</v>
      </c>
    </row>
    <row r="11" spans="2:12" ht="57.75" customHeight="1">
      <c r="B11" s="115" t="s">
        <v>105</v>
      </c>
      <c r="C11" s="91" t="s">
        <v>96</v>
      </c>
      <c r="D11" s="112" t="s">
        <v>106</v>
      </c>
      <c r="E11" s="115" t="s">
        <v>107</v>
      </c>
      <c r="F11" s="118" t="s">
        <v>110</v>
      </c>
      <c r="G11" s="121" t="s">
        <v>109</v>
      </c>
      <c r="H11" s="92">
        <v>2</v>
      </c>
      <c r="I11" s="69">
        <f t="shared" ref="I11:I19" si="0">IF(J11="","",J11*H11)</f>
        <v>1.4</v>
      </c>
      <c r="J11" s="87">
        <f>IF($D$2="","",$D$2)</f>
        <v>0.7</v>
      </c>
      <c r="K11" s="63" t="str">
        <f t="shared" ref="K11:K19" si="1">IF(J11="",$G$9,IF(J11&gt;=$A$26,$D$26,IF(J11&gt;=$A$25,$D$25,IF(J11&gt;=$A$24,$D$24,IF(J11&gt;=$A$23,$D$23,$D$22)))))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2" ht="50.1" customHeight="1">
      <c r="B12" s="116"/>
      <c r="C12" s="91" t="s">
        <v>97</v>
      </c>
      <c r="D12" s="113"/>
      <c r="E12" s="116"/>
      <c r="F12" s="119"/>
      <c r="G12" s="122"/>
      <c r="H12" s="92">
        <v>3</v>
      </c>
      <c r="I12" s="69">
        <f t="shared" si="0"/>
        <v>2.0999999999999996</v>
      </c>
      <c r="J12" s="87">
        <f>IF($E$2="","",$E$2)</f>
        <v>0.7</v>
      </c>
      <c r="K12" s="63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2" ht="71.25" customHeight="1">
      <c r="B13" s="116"/>
      <c r="C13" s="91" t="s">
        <v>98</v>
      </c>
      <c r="D13" s="113"/>
      <c r="E13" s="116"/>
      <c r="F13" s="119"/>
      <c r="G13" s="122"/>
      <c r="H13" s="92">
        <v>2</v>
      </c>
      <c r="I13" s="69">
        <f t="shared" si="0"/>
        <v>1.3</v>
      </c>
      <c r="J13" s="87">
        <f>IF($F$2="","",$F$2)</f>
        <v>0.65</v>
      </c>
      <c r="K13" s="63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2" ht="68.25" customHeight="1">
      <c r="B14" s="117"/>
      <c r="C14" s="91" t="s">
        <v>99</v>
      </c>
      <c r="D14" s="114"/>
      <c r="E14" s="117"/>
      <c r="F14" s="120"/>
      <c r="G14" s="123"/>
      <c r="H14" s="92">
        <v>2</v>
      </c>
      <c r="I14" s="69">
        <f t="shared" si="0"/>
        <v>1.3</v>
      </c>
      <c r="J14" s="87">
        <f>IF($G$2="","",$G$2)</f>
        <v>0.65</v>
      </c>
      <c r="K14" s="63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2" ht="53.25" customHeight="1">
      <c r="B15" s="115"/>
      <c r="C15" s="91" t="s">
        <v>91</v>
      </c>
      <c r="D15" s="115" t="s">
        <v>111</v>
      </c>
      <c r="E15" s="115"/>
      <c r="F15" s="118"/>
      <c r="G15" s="121" t="s">
        <v>108</v>
      </c>
      <c r="H15" s="92">
        <v>1</v>
      </c>
      <c r="I15" s="69">
        <f t="shared" si="0"/>
        <v>0.3</v>
      </c>
      <c r="J15" s="87">
        <f>IF($H$2="","",$H$2)</f>
        <v>0.3</v>
      </c>
      <c r="K15" s="63" t="str">
        <f t="shared" si="1"/>
        <v>Данный элемент содержания усвоен на низком уровне. Требуется коррекция.</v>
      </c>
    </row>
    <row r="16" spans="2:12" ht="42.75" customHeight="1">
      <c r="B16" s="116"/>
      <c r="C16" s="91" t="s">
        <v>92</v>
      </c>
      <c r="D16" s="116"/>
      <c r="E16" s="116"/>
      <c r="F16" s="119"/>
      <c r="G16" s="122"/>
      <c r="H16" s="92">
        <v>1</v>
      </c>
      <c r="I16" s="69">
        <f t="shared" si="0"/>
        <v>0.2</v>
      </c>
      <c r="J16" s="87">
        <f>IF($I$2="","",$I$2)</f>
        <v>0.2</v>
      </c>
      <c r="K16" s="63" t="str">
        <f t="shared" si="1"/>
        <v>Данный элемент содержания усвоен на крайне низком уровне. Требуется серьёзная коррекция.</v>
      </c>
    </row>
    <row r="17" spans="1:11" ht="50.25" customHeight="1">
      <c r="B17" s="116"/>
      <c r="C17" s="91" t="s">
        <v>93</v>
      </c>
      <c r="D17" s="116"/>
      <c r="E17" s="116"/>
      <c r="F17" s="119"/>
      <c r="G17" s="122"/>
      <c r="H17" s="92">
        <v>1</v>
      </c>
      <c r="I17" s="69">
        <f t="shared" si="0"/>
        <v>0.7</v>
      </c>
      <c r="J17" s="87">
        <f>IF($J$2="","",$J$2)</f>
        <v>0.7</v>
      </c>
      <c r="K17" s="63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1" ht="56.25" customHeight="1">
      <c r="B18" s="116"/>
      <c r="C18" s="91" t="s">
        <v>94</v>
      </c>
      <c r="D18" s="116"/>
      <c r="E18" s="116"/>
      <c r="F18" s="119"/>
      <c r="G18" s="122"/>
      <c r="H18" s="92">
        <v>1</v>
      </c>
      <c r="I18" s="69">
        <f t="shared" si="0"/>
        <v>0.8</v>
      </c>
      <c r="J18" s="87">
        <f>IF($K$2="","",$K$2)</f>
        <v>0.8</v>
      </c>
      <c r="K18" s="63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1" ht="75.75" customHeight="1">
      <c r="B19" s="117"/>
      <c r="C19" s="91" t="s">
        <v>95</v>
      </c>
      <c r="D19" s="117"/>
      <c r="E19" s="117"/>
      <c r="F19" s="120"/>
      <c r="G19" s="123"/>
      <c r="H19" s="92">
        <v>1</v>
      </c>
      <c r="I19" s="69">
        <f t="shared" si="0"/>
        <v>1</v>
      </c>
      <c r="J19" s="87">
        <f>IF($L$2="","",$L$2)</f>
        <v>1</v>
      </c>
      <c r="K19" s="63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1" spans="1:11" ht="15.75">
      <c r="A21" t="s">
        <v>73</v>
      </c>
      <c r="B21" t="s">
        <v>72</v>
      </c>
      <c r="D21" s="57" t="s">
        <v>64</v>
      </c>
    </row>
    <row r="22" spans="1:11" ht="15.75">
      <c r="A22" s="56">
        <v>0</v>
      </c>
      <c r="B22" s="56">
        <f>A23-0.01</f>
        <v>0.28999999999999998</v>
      </c>
      <c r="C22" s="56"/>
      <c r="D22" s="58" t="s">
        <v>65</v>
      </c>
    </row>
    <row r="23" spans="1:11" ht="15.75">
      <c r="A23" s="56">
        <v>0.3</v>
      </c>
      <c r="B23" s="56">
        <f>A24-0.01</f>
        <v>0.49</v>
      </c>
      <c r="C23" s="56"/>
      <c r="D23" s="58" t="s">
        <v>66</v>
      </c>
    </row>
    <row r="24" spans="1:11" ht="15.75">
      <c r="A24" s="56">
        <v>0.5</v>
      </c>
      <c r="B24" s="56">
        <f>A25-0.01</f>
        <v>0.69</v>
      </c>
      <c r="C24" s="56"/>
      <c r="D24" s="58" t="s">
        <v>75</v>
      </c>
    </row>
    <row r="25" spans="1:11" ht="15.75">
      <c r="A25" s="56">
        <v>0.7</v>
      </c>
      <c r="B25" s="56">
        <f>A26-0.01</f>
        <v>0.89</v>
      </c>
      <c r="C25" s="56"/>
      <c r="D25" s="58" t="s">
        <v>67</v>
      </c>
    </row>
    <row r="26" spans="1:11" ht="15.75">
      <c r="A26" s="56">
        <v>0.9</v>
      </c>
      <c r="B26" s="56">
        <v>1</v>
      </c>
      <c r="C26" s="56"/>
      <c r="D26" s="58" t="s">
        <v>68</v>
      </c>
    </row>
  </sheetData>
  <sheetProtection password="8C40" sheet="1" formatColumns="0" formatRows="0"/>
  <mergeCells count="10">
    <mergeCell ref="G11:G14"/>
    <mergeCell ref="D15:D19"/>
    <mergeCell ref="E15:E19"/>
    <mergeCell ref="F15:F19"/>
    <mergeCell ref="G15:G19"/>
    <mergeCell ref="D11:D14"/>
    <mergeCell ref="E11:E14"/>
    <mergeCell ref="F11:F14"/>
    <mergeCell ref="B11:B14"/>
    <mergeCell ref="B15:B19"/>
  </mergeCells>
  <conditionalFormatting sqref="A22:D23 K11:K19">
    <cfRule type="expression" dxfId="1" priority="1">
      <formula>$J11&lt;$A$24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80" zoomScaleNormal="80" workbookViewId="0">
      <selection activeCell="J16" sqref="J16"/>
    </sheetView>
  </sheetViews>
  <sheetFormatPr defaultRowHeight="15"/>
  <cols>
    <col min="1" max="1" width="9.140625" style="55"/>
    <col min="2" max="3" width="10.85546875" style="55" customWidth="1"/>
    <col min="4" max="4" width="40.7109375" style="55" customWidth="1"/>
    <col min="5" max="5" width="26.28515625" style="55" customWidth="1"/>
    <col min="6" max="6" width="21" style="55" customWidth="1"/>
    <col min="7" max="7" width="11.85546875" style="55" customWidth="1"/>
    <col min="8" max="8" width="6.42578125" style="55" bestFit="1" customWidth="1"/>
    <col min="9" max="9" width="10.5703125" style="55" bestFit="1" customWidth="1"/>
    <col min="10" max="10" width="13" style="55" customWidth="1"/>
    <col min="11" max="11" width="54.85546875" style="55" customWidth="1"/>
    <col min="12" max="16384" width="9.140625" style="55"/>
  </cols>
  <sheetData>
    <row r="1" spans="2:17" ht="15.75" customHeight="1">
      <c r="D1" s="124" t="s">
        <v>80</v>
      </c>
      <c r="E1" s="125"/>
      <c r="F1" s="125"/>
      <c r="G1" s="125"/>
      <c r="H1" s="125"/>
      <c r="I1" s="125"/>
      <c r="J1" s="125"/>
      <c r="K1" s="126"/>
    </row>
    <row r="2" spans="2:17" s="81" customFormat="1" ht="15.75" thickBot="1">
      <c r="B2" s="83" t="s">
        <v>69</v>
      </c>
      <c r="C2" s="83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26.25" thickBot="1">
      <c r="D3" s="94" t="s">
        <v>82</v>
      </c>
      <c r="E3" s="94" t="s">
        <v>83</v>
      </c>
      <c r="F3" s="94" t="s">
        <v>84</v>
      </c>
      <c r="G3" s="94" t="s">
        <v>85</v>
      </c>
      <c r="H3" s="94" t="s">
        <v>86</v>
      </c>
      <c r="I3" s="94" t="s">
        <v>87</v>
      </c>
      <c r="J3" s="94" t="s">
        <v>88</v>
      </c>
      <c r="K3" s="94" t="s">
        <v>89</v>
      </c>
      <c r="L3" s="94" t="s">
        <v>90</v>
      </c>
      <c r="M3" s="94" t="s">
        <v>91</v>
      </c>
      <c r="N3" s="94" t="s">
        <v>92</v>
      </c>
      <c r="O3" s="94" t="s">
        <v>93</v>
      </c>
      <c r="P3" s="94" t="s">
        <v>94</v>
      </c>
      <c r="Q3" s="94" t="s">
        <v>95</v>
      </c>
    </row>
    <row r="4" spans="2:17">
      <c r="B4" s="80" t="s">
        <v>79</v>
      </c>
      <c r="C4" s="80"/>
      <c r="D4" s="79">
        <f t="shared" ref="D4:K4" si="0">IF(LEN(D3)&lt;4,1,1*LEFT(RIGHT(D3,3),1))</f>
        <v>1</v>
      </c>
      <c r="E4" s="79">
        <f t="shared" si="0"/>
        <v>2</v>
      </c>
      <c r="F4" s="79">
        <f t="shared" si="0"/>
        <v>1</v>
      </c>
      <c r="G4" s="79">
        <f t="shared" si="0"/>
        <v>2</v>
      </c>
      <c r="H4" s="79">
        <f t="shared" si="0"/>
        <v>3</v>
      </c>
      <c r="I4" s="79">
        <f t="shared" si="0"/>
        <v>1</v>
      </c>
      <c r="J4" s="79">
        <f t="shared" si="0"/>
        <v>2</v>
      </c>
      <c r="K4" s="79">
        <f t="shared" si="0"/>
        <v>1</v>
      </c>
      <c r="L4" s="79">
        <f t="shared" ref="L4:Q4" si="1">IF(LEN(L3)&lt;4,1,1*LEFT(RIGHT(L3,3),1))</f>
        <v>2</v>
      </c>
      <c r="M4" s="79">
        <f t="shared" si="1"/>
        <v>1</v>
      </c>
      <c r="N4" s="79">
        <f t="shared" si="1"/>
        <v>1</v>
      </c>
      <c r="O4" s="79">
        <f t="shared" si="1"/>
        <v>1</v>
      </c>
      <c r="P4" s="79">
        <f t="shared" si="1"/>
        <v>1</v>
      </c>
      <c r="Q4" s="79">
        <f t="shared" si="1"/>
        <v>1</v>
      </c>
    </row>
    <row r="5" spans="2:17">
      <c r="B5" s="80" t="s">
        <v>78</v>
      </c>
      <c r="C5" s="80"/>
      <c r="D5" s="79" t="str">
        <f>IF(LEN(D3)&lt;4,D3,IF(LEN(D3)&lt;8,LEFT(D3,LEN(D3)-4),LEFT(D3,LEN(D3)-8)))</f>
        <v>СК1</v>
      </c>
      <c r="E5" s="79" t="str">
        <f t="shared" ref="E5:K5" si="2">IF(LEN(E3)&lt;4,E3,IF(LEN(E3)&lt;8,LEFT(E3,LEN(E3)-4),LEFT(E3,LEN(E3)-8)))</f>
        <v>СК1</v>
      </c>
      <c r="F5" s="79" t="str">
        <f t="shared" si="2"/>
        <v>СК2</v>
      </c>
      <c r="G5" s="79" t="str">
        <f t="shared" si="2"/>
        <v>СК2</v>
      </c>
      <c r="H5" s="79" t="str">
        <f t="shared" si="2"/>
        <v>СК2</v>
      </c>
      <c r="I5" s="79" t="str">
        <f t="shared" si="2"/>
        <v>СК3</v>
      </c>
      <c r="J5" s="79" t="str">
        <f t="shared" si="2"/>
        <v>СК3</v>
      </c>
      <c r="K5" s="79" t="str">
        <f t="shared" si="2"/>
        <v>СК4</v>
      </c>
      <c r="L5" s="79" t="str">
        <f t="shared" ref="L5:Q5" si="3">IF(LEN(L3)&lt;4,L3,IF(LEN(L3)&lt;8,LEFT(L3,LEN(L3)-4),LEFT(L3,LEN(L3)-8)))</f>
        <v>СК4</v>
      </c>
      <c r="M5" s="79" t="str">
        <f t="shared" si="3"/>
        <v>ГК1</v>
      </c>
      <c r="N5" s="79" t="str">
        <f t="shared" si="3"/>
        <v>ГК2</v>
      </c>
      <c r="O5" s="79" t="str">
        <f t="shared" si="3"/>
        <v>ГК3</v>
      </c>
      <c r="P5" s="79" t="str">
        <f t="shared" si="3"/>
        <v>ГК4</v>
      </c>
      <c r="Q5" s="79" t="str">
        <f t="shared" si="3"/>
        <v>ФК1</v>
      </c>
    </row>
    <row r="6" spans="2:17">
      <c r="B6" s="80" t="s">
        <v>77</v>
      </c>
      <c r="C6" s="80"/>
      <c r="D6" s="79">
        <f t="shared" ref="D6:K6" si="4">D4*D2</f>
        <v>0</v>
      </c>
      <c r="E6" s="79">
        <f t="shared" si="4"/>
        <v>0</v>
      </c>
      <c r="F6" s="79">
        <f t="shared" si="4"/>
        <v>0</v>
      </c>
      <c r="G6" s="79">
        <f t="shared" si="4"/>
        <v>0</v>
      </c>
      <c r="H6" s="79">
        <f t="shared" si="4"/>
        <v>0</v>
      </c>
      <c r="I6" s="79">
        <f t="shared" si="4"/>
        <v>0</v>
      </c>
      <c r="J6" s="79">
        <f t="shared" si="4"/>
        <v>0</v>
      </c>
      <c r="K6" s="79">
        <f t="shared" si="4"/>
        <v>0</v>
      </c>
      <c r="L6" s="79">
        <f t="shared" ref="L6:Q6" si="5">L4*L2</f>
        <v>0</v>
      </c>
      <c r="M6" s="79">
        <f t="shared" si="5"/>
        <v>0</v>
      </c>
      <c r="N6" s="79">
        <f t="shared" si="5"/>
        <v>0</v>
      </c>
      <c r="O6" s="79">
        <f t="shared" si="5"/>
        <v>0</v>
      </c>
      <c r="P6" s="79">
        <f t="shared" si="5"/>
        <v>0</v>
      </c>
      <c r="Q6" s="79">
        <f t="shared" si="5"/>
        <v>0</v>
      </c>
    </row>
    <row r="7" spans="2:17">
      <c r="D7" s="84" t="str">
        <f>АнализКл!D7</f>
        <v>КДР по русскому языку (9 кл.) 10.04.2019</v>
      </c>
      <c r="E7" s="84"/>
      <c r="F7" s="84"/>
      <c r="G7" s="84"/>
      <c r="H7" s="84"/>
      <c r="I7" s="84"/>
    </row>
    <row r="8" spans="2:17">
      <c r="D8" s="84" t="s">
        <v>70</v>
      </c>
      <c r="E8" s="84" t="s">
        <v>76</v>
      </c>
      <c r="F8" s="84"/>
      <c r="G8" s="84"/>
      <c r="H8" s="84"/>
      <c r="I8" s="84"/>
    </row>
    <row r="9" spans="2:17" ht="21">
      <c r="G9" s="78" t="str">
        <f>IF(COUNTIF(D2:Q2,"")=0,"","Введите уровень успешности каждого задания")</f>
        <v>Введите уровень успешности каждого задания</v>
      </c>
    </row>
    <row r="10" spans="2:17" ht="63">
      <c r="B10" s="64" t="str">
        <f>АнализКл!B10</f>
        <v>Обозначение задания</v>
      </c>
      <c r="C10" s="64" t="str">
        <f>АнализКл!C10</f>
        <v>Критерии</v>
      </c>
      <c r="D10" s="64" t="str">
        <f>АнализКл!D10</f>
        <v>Проверяемые элементы содержания</v>
      </c>
      <c r="E10" s="64" t="str">
        <f>АнализКл!E10</f>
        <v>Коды проверяемых элементов содержания по кодификатору</v>
      </c>
      <c r="F10" s="64" t="str">
        <f>АнализКл!F10</f>
        <v>Коды требований</v>
      </c>
      <c r="G10" s="77" t="s">
        <v>61</v>
      </c>
      <c r="H10" s="77" t="s">
        <v>62</v>
      </c>
      <c r="I10" s="77" t="s">
        <v>60</v>
      </c>
      <c r="J10" s="77" t="s">
        <v>63</v>
      </c>
      <c r="K10" s="77" t="s">
        <v>74</v>
      </c>
    </row>
    <row r="11" spans="2:17" ht="50.1" customHeight="1">
      <c r="B11" s="127" t="str">
        <f>АнализКл!B11</f>
        <v>15.1; 15.2; 15.3</v>
      </c>
      <c r="C11" s="71" t="str">
        <f>АнализКл!C11</f>
        <v>СК1</v>
      </c>
      <c r="D11" s="130" t="str">
        <f>АнализКл!D11</f>
        <v>Речь. Письмо. Создание текста в соответствии с заданной темой и функционально-смысловым типом речи.Текст как речевое  произведение. Смысловая и композиционная целостность текста.Создание текстов различных стилей и функционально-смысловых типов речи.Информационная обработка текстов различных стилей и жанров.</v>
      </c>
      <c r="E11" s="133" t="str">
        <f>IF(АнализКл!E11="","",АнализКл!E11)</f>
        <v>8.1; 8.2; 8.6; 11; 9.3; 9.4; 9.2</v>
      </c>
      <c r="F11" s="130" t="str">
        <f>IF(АнализКл!F11="","",АнализКл!F11)</f>
        <v>2.1–2.4; 3.2–3.5; 3.7–3.10</v>
      </c>
      <c r="G11" s="130" t="str">
        <f>IF(АнализКл!G11="","",АнализКл!G11)</f>
        <v>Высокий</v>
      </c>
      <c r="H11" s="86">
        <f>IF(АнализКл!H11="","",АнализКл!H11)</f>
        <v>2</v>
      </c>
      <c r="I11" s="69" t="str">
        <f t="shared" ref="I11:I19" si="6">IF(J11="","",J11*H11)</f>
        <v/>
      </c>
      <c r="J11" s="76" t="str">
        <f>IF(COUNTIFS($D$5:$Q$5,$C11,$D$2:$Q$2,"")=0,SUMIFS($D$6:$Q$6,$D$5:$Q$5,$C11)/$H11/100,"")</f>
        <v/>
      </c>
      <c r="K11" s="67" t="str">
        <f t="shared" ref="K11:K19" si="7">IF(J11="",$G$9,IF(J11&gt;=$A$26,$D$26,IF(J11&gt;=$A$25,$D$25,IF(J11&gt;=$A$24,$D$24,IF(J11&gt;=$A$23,$D$23,$D$22)))))</f>
        <v>Введите уровень успешности каждого задания</v>
      </c>
    </row>
    <row r="12" spans="2:17" ht="50.1" customHeight="1">
      <c r="B12" s="128"/>
      <c r="C12" s="71" t="str">
        <f>АнализКл!C12</f>
        <v>СК2</v>
      </c>
      <c r="D12" s="131"/>
      <c r="E12" s="134"/>
      <c r="F12" s="131"/>
      <c r="G12" s="131"/>
      <c r="H12" s="86">
        <f>IF(АнализКл!H12="","",АнализКл!H12)</f>
        <v>3</v>
      </c>
      <c r="I12" s="69" t="str">
        <f t="shared" si="6"/>
        <v/>
      </c>
      <c r="J12" s="76" t="str">
        <f>IF(COUNTIFS($D$5:$Q$5,$C12,$D$2:$Q$2,"")=0,SUMIFS($D$6:$Q$6,$D$5:$Q$5,$C12)/$H12/100,"")</f>
        <v/>
      </c>
      <c r="K12" s="67" t="str">
        <f t="shared" si="7"/>
        <v>Введите уровень успешности каждого задания</v>
      </c>
    </row>
    <row r="13" spans="2:17" ht="50.1" customHeight="1">
      <c r="B13" s="128"/>
      <c r="C13" s="71" t="str">
        <f>АнализКл!C13</f>
        <v>СК3</v>
      </c>
      <c r="D13" s="131"/>
      <c r="E13" s="134"/>
      <c r="F13" s="131"/>
      <c r="G13" s="131"/>
      <c r="H13" s="86">
        <f>IF(АнализКл!H13="","",АнализКл!H13)</f>
        <v>2</v>
      </c>
      <c r="I13" s="69" t="str">
        <f t="shared" si="6"/>
        <v/>
      </c>
      <c r="J13" s="76" t="str">
        <f t="shared" ref="J13:J19" si="8">IF(COUNTIFS($D$5:$Q$5,$C13,$D$2:$Q$2,"")=0,SUMIFS($D$6:$Q$6,$D$5:$Q$5,$C13)/$H13/100,"")</f>
        <v/>
      </c>
      <c r="K13" s="67" t="str">
        <f t="shared" si="7"/>
        <v>Введите уровень успешности каждого задания</v>
      </c>
    </row>
    <row r="14" spans="2:17" ht="50.1" customHeight="1">
      <c r="B14" s="129"/>
      <c r="C14" s="71" t="str">
        <f>АнализКл!C14</f>
        <v>СК4</v>
      </c>
      <c r="D14" s="132"/>
      <c r="E14" s="135"/>
      <c r="F14" s="132"/>
      <c r="G14" s="132"/>
      <c r="H14" s="86">
        <f>IF(АнализКл!H14="","",АнализКл!H14)</f>
        <v>2</v>
      </c>
      <c r="I14" s="69" t="str">
        <f t="shared" si="6"/>
        <v/>
      </c>
      <c r="J14" s="76" t="str">
        <f t="shared" si="8"/>
        <v/>
      </c>
      <c r="K14" s="67" t="str">
        <f t="shared" si="7"/>
        <v>Введите уровень успешности каждого задания</v>
      </c>
    </row>
    <row r="15" spans="2:17" ht="31.5">
      <c r="B15" s="71">
        <f>АнализКл!B15</f>
        <v>0</v>
      </c>
      <c r="C15" s="71" t="str">
        <f>АнализКл!C15</f>
        <v>ГК1</v>
      </c>
      <c r="D15" s="71" t="str">
        <f>АнализКл!D15</f>
        <v>Практическая грамотностьи фактическая точность речи</v>
      </c>
      <c r="E15" s="88" t="str">
        <f>IF(АнализКл!E15="","",АнализКл!E15)</f>
        <v/>
      </c>
      <c r="F15" s="86" t="str">
        <f>IF(АнализКл!F15="","",АнализКл!F15)</f>
        <v/>
      </c>
      <c r="G15" s="86" t="str">
        <f>IF(АнализКл!G15="","",АнализКл!G15)</f>
        <v>Базовый</v>
      </c>
      <c r="H15" s="86">
        <f>IF(АнализКл!H15="","",АнализКл!H15)</f>
        <v>1</v>
      </c>
      <c r="I15" s="69" t="str">
        <f t="shared" si="6"/>
        <v/>
      </c>
      <c r="J15" s="76" t="str">
        <f>IF(COUNTIFS($D$5:$Q$5,$C15,$D$2:$Q$2,"")=0,SUMIFS($D$6:$Q$6,$D$5:$Q$5,$C15)/$H15/100,"")</f>
        <v/>
      </c>
      <c r="K15" s="67" t="str">
        <f t="shared" si="7"/>
        <v>Введите уровень успешности каждого задания</v>
      </c>
    </row>
    <row r="16" spans="2:17" ht="15.75">
      <c r="B16" s="71">
        <f>АнализКл!B16</f>
        <v>0</v>
      </c>
      <c r="C16" s="71" t="str">
        <f>АнализКл!C16</f>
        <v>ГК2</v>
      </c>
      <c r="D16" s="71">
        <f>АнализКл!D16</f>
        <v>0</v>
      </c>
      <c r="E16" s="88" t="str">
        <f>IF(АнализКл!E16="","",АнализКл!E16)</f>
        <v/>
      </c>
      <c r="F16" s="86" t="str">
        <f>IF(АнализКл!F16="","",АнализКл!F16)</f>
        <v/>
      </c>
      <c r="G16" s="86" t="str">
        <f>IF(АнализКл!G16="","",АнализКл!G16)</f>
        <v/>
      </c>
      <c r="H16" s="86">
        <f>IF(АнализКл!H16="","",АнализКл!H16)</f>
        <v>1</v>
      </c>
      <c r="I16" s="69" t="str">
        <f t="shared" si="6"/>
        <v/>
      </c>
      <c r="J16" s="76" t="str">
        <f t="shared" si="8"/>
        <v/>
      </c>
      <c r="K16" s="67" t="str">
        <f t="shared" si="7"/>
        <v>Введите уровень успешности каждого задания</v>
      </c>
    </row>
    <row r="17" spans="1:11" ht="15.75">
      <c r="B17" s="71">
        <f>АнализКл!B17</f>
        <v>0</v>
      </c>
      <c r="C17" s="71" t="str">
        <f>АнализКл!C17</f>
        <v>ГК3</v>
      </c>
      <c r="D17" s="71">
        <f>АнализКл!D17</f>
        <v>0</v>
      </c>
      <c r="E17" s="88" t="str">
        <f>IF(АнализКл!E17="","",АнализКл!E17)</f>
        <v/>
      </c>
      <c r="F17" s="86" t="str">
        <f>IF(АнализКл!F17="","",АнализКл!F17)</f>
        <v/>
      </c>
      <c r="G17" s="86" t="str">
        <f>IF(АнализКл!G17="","",АнализКл!G17)</f>
        <v/>
      </c>
      <c r="H17" s="86">
        <f>IF(АнализКл!H17="","",АнализКл!H17)</f>
        <v>1</v>
      </c>
      <c r="I17" s="69" t="str">
        <f t="shared" si="6"/>
        <v/>
      </c>
      <c r="J17" s="76" t="str">
        <f t="shared" si="8"/>
        <v/>
      </c>
      <c r="K17" s="67" t="str">
        <f t="shared" si="7"/>
        <v>Введите уровень успешности каждого задания</v>
      </c>
    </row>
    <row r="18" spans="1:11" ht="15.75">
      <c r="B18" s="71">
        <f>АнализКл!B18</f>
        <v>0</v>
      </c>
      <c r="C18" s="71" t="str">
        <f>АнализКл!C18</f>
        <v>ГК4</v>
      </c>
      <c r="D18" s="71">
        <f>АнализКл!D18</f>
        <v>0</v>
      </c>
      <c r="E18" s="88" t="str">
        <f>IF(АнализКл!E18="","",АнализКл!E18)</f>
        <v/>
      </c>
      <c r="F18" s="86" t="str">
        <f>IF(АнализКл!F18="","",АнализКл!F18)</f>
        <v/>
      </c>
      <c r="G18" s="86" t="str">
        <f>IF(АнализКл!G18="","",АнализКл!G18)</f>
        <v/>
      </c>
      <c r="H18" s="86">
        <f>IF(АнализКл!H18="","",АнализКл!H18)</f>
        <v>1</v>
      </c>
      <c r="I18" s="69" t="str">
        <f t="shared" si="6"/>
        <v/>
      </c>
      <c r="J18" s="76" t="str">
        <f t="shared" si="8"/>
        <v/>
      </c>
      <c r="K18" s="67" t="str">
        <f t="shared" si="7"/>
        <v>Введите уровень успешности каждого задания</v>
      </c>
    </row>
    <row r="19" spans="1:11" ht="15.75">
      <c r="B19" s="71">
        <f>АнализКл!B19</f>
        <v>0</v>
      </c>
      <c r="C19" s="71" t="str">
        <f>АнализКл!C19</f>
        <v>ФК1</v>
      </c>
      <c r="D19" s="71">
        <f>АнализКл!D19</f>
        <v>0</v>
      </c>
      <c r="E19" s="88" t="str">
        <f>IF(АнализКл!E19="","",АнализКл!E19)</f>
        <v/>
      </c>
      <c r="F19" s="86" t="str">
        <f>IF(АнализКл!F19="","",АнализКл!F19)</f>
        <v/>
      </c>
      <c r="G19" s="86" t="str">
        <f>IF(АнализКл!G19="","",АнализКл!G19)</f>
        <v/>
      </c>
      <c r="H19" s="86">
        <f>IF(АнализКл!H19="","",АнализКл!H19)</f>
        <v>1</v>
      </c>
      <c r="I19" s="69" t="str">
        <f t="shared" si="6"/>
        <v/>
      </c>
      <c r="J19" s="76" t="str">
        <f t="shared" si="8"/>
        <v/>
      </c>
      <c r="K19" s="67" t="str">
        <f t="shared" si="7"/>
        <v>Введите уровень успешности каждого задания</v>
      </c>
    </row>
    <row r="21" spans="1:11" ht="15.75">
      <c r="A21" s="75" t="s">
        <v>73</v>
      </c>
      <c r="B21" s="75" t="s">
        <v>72</v>
      </c>
      <c r="C21" s="75"/>
      <c r="D21" s="74" t="s">
        <v>64</v>
      </c>
    </row>
    <row r="22" spans="1:11" ht="15.75">
      <c r="A22" s="73">
        <v>0</v>
      </c>
      <c r="B22" s="73">
        <f>A23-0.01</f>
        <v>0.28999999999999998</v>
      </c>
      <c r="C22" s="73"/>
      <c r="D22" s="72" t="s">
        <v>65</v>
      </c>
    </row>
    <row r="23" spans="1:11" ht="15.75">
      <c r="A23" s="73">
        <v>0.3</v>
      </c>
      <c r="B23" s="73">
        <f>A24-0.01</f>
        <v>0.49</v>
      </c>
      <c r="C23" s="73"/>
      <c r="D23" s="72" t="s">
        <v>66</v>
      </c>
    </row>
    <row r="24" spans="1:11" ht="15.75">
      <c r="A24" s="73">
        <v>0.5</v>
      </c>
      <c r="B24" s="73">
        <f>A25-0.01</f>
        <v>0.69</v>
      </c>
      <c r="C24" s="73"/>
      <c r="D24" s="72" t="s">
        <v>75</v>
      </c>
    </row>
    <row r="25" spans="1:11" ht="15.75">
      <c r="A25" s="73">
        <v>0.7</v>
      </c>
      <c r="B25" s="73">
        <f>A26-0.01</f>
        <v>0.89</v>
      </c>
      <c r="C25" s="73"/>
      <c r="D25" s="72" t="s">
        <v>67</v>
      </c>
    </row>
    <row r="26" spans="1:11" ht="15.75">
      <c r="A26" s="73">
        <v>0.9</v>
      </c>
      <c r="B26" s="73">
        <v>1</v>
      </c>
      <c r="C26" s="73"/>
      <c r="D26" s="72" t="s">
        <v>68</v>
      </c>
    </row>
  </sheetData>
  <sheetProtection formatColumns="0" formatRows="0"/>
  <mergeCells count="6">
    <mergeCell ref="D1:K1"/>
    <mergeCell ref="B11:B14"/>
    <mergeCell ref="D11:D14"/>
    <mergeCell ref="E11:E14"/>
    <mergeCell ref="F11:F14"/>
    <mergeCell ref="G11:G14"/>
  </mergeCells>
  <conditionalFormatting sqref="A22:D23 K11:K19">
    <cfRule type="expression" dxfId="0" priority="1">
      <formula>$J11&lt;$A$24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1</cp:lastModifiedBy>
  <cp:lastPrinted>2019-04-11T06:09:02Z</cp:lastPrinted>
  <dcterms:created xsi:type="dcterms:W3CDTF">2006-09-28T05:33:49Z</dcterms:created>
  <dcterms:modified xsi:type="dcterms:W3CDTF">2019-04-11T06:09:20Z</dcterms:modified>
</cp:coreProperties>
</file>